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andra.studer\Desktop\Bearbeitung\"/>
    </mc:Choice>
  </mc:AlternateContent>
  <xr:revisionPtr revIDLastSave="0" documentId="8_{17FA1AF7-786D-4B83-83E9-7D377868EFF5}" xr6:coauthVersionLast="47" xr6:coauthVersionMax="47" xr10:uidLastSave="{00000000-0000-0000-0000-000000000000}"/>
  <bookViews>
    <workbookView xWindow="-120" yWindow="-120" windowWidth="25440" windowHeight="15270" activeTab="1" xr2:uid="{00000000-000D-0000-FFFF-FFFF00000000}"/>
  </bookViews>
  <sheets>
    <sheet name="Italiano" sheetId="3" r:id="rId1"/>
    <sheet name="Français" sheetId="2" r:id="rId2"/>
    <sheet name="Deutsch"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21" i="2"/>
  <c r="G7" i="3"/>
  <c r="H7" i="3"/>
  <c r="I7" i="3"/>
  <c r="G8" i="3"/>
  <c r="H8" i="3"/>
  <c r="I8" i="3"/>
  <c r="G9" i="3"/>
  <c r="H9" i="3"/>
  <c r="I9" i="3"/>
  <c r="G10" i="3"/>
  <c r="I10" i="3"/>
  <c r="G11" i="3"/>
  <c r="H11" i="3"/>
  <c r="I11" i="3"/>
  <c r="G12" i="3"/>
  <c r="H12" i="3"/>
  <c r="I12" i="3"/>
  <c r="G13" i="3"/>
  <c r="H13" i="3"/>
  <c r="I13" i="3"/>
  <c r="G14" i="3"/>
  <c r="H14" i="3"/>
  <c r="I14" i="3"/>
  <c r="G15" i="3"/>
  <c r="H15" i="3"/>
  <c r="I15" i="3"/>
  <c r="G16" i="3"/>
  <c r="H16" i="3"/>
  <c r="I16" i="3"/>
  <c r="G17" i="3"/>
  <c r="H17" i="3"/>
  <c r="I17" i="3"/>
  <c r="G18" i="3"/>
  <c r="H18" i="3"/>
  <c r="I18" i="3"/>
  <c r="G19" i="3"/>
  <c r="H19" i="3"/>
  <c r="I19" i="3"/>
  <c r="G20" i="3"/>
  <c r="H20" i="3"/>
  <c r="I20" i="3"/>
  <c r="G21" i="3"/>
  <c r="H21" i="3"/>
  <c r="I21" i="3"/>
  <c r="G22" i="3"/>
  <c r="H22" i="3"/>
  <c r="I22" i="3"/>
  <c r="G23" i="3"/>
  <c r="H23" i="3"/>
  <c r="I23" i="3"/>
  <c r="G24" i="3"/>
  <c r="H24" i="3"/>
  <c r="I24" i="3"/>
  <c r="G25" i="3"/>
  <c r="H25" i="3"/>
  <c r="I25" i="3"/>
  <c r="G26" i="3"/>
  <c r="H26" i="3"/>
  <c r="I26" i="3"/>
  <c r="G27" i="3"/>
  <c r="H27" i="3"/>
  <c r="I27" i="3"/>
  <c r="G28" i="3"/>
  <c r="H28" i="3"/>
  <c r="I28" i="3"/>
  <c r="G29" i="3"/>
  <c r="H29" i="3"/>
  <c r="I29" i="3"/>
  <c r="G30" i="3"/>
  <c r="H30" i="3"/>
  <c r="I30" i="3"/>
  <c r="G31" i="3"/>
  <c r="H31" i="3"/>
  <c r="I31" i="3"/>
  <c r="G32" i="3"/>
  <c r="H32" i="3"/>
  <c r="I32" i="3"/>
  <c r="G33" i="3"/>
  <c r="H33" i="3"/>
  <c r="I33" i="3"/>
  <c r="G34" i="3"/>
  <c r="H34" i="3"/>
  <c r="I34" i="3"/>
  <c r="G35" i="3"/>
  <c r="H35" i="3"/>
  <c r="I35" i="3"/>
  <c r="G36" i="3"/>
  <c r="H36" i="3"/>
  <c r="I36" i="3"/>
  <c r="F34" i="3"/>
  <c r="F36" i="3"/>
  <c r="F35" i="3"/>
  <c r="F33" i="3"/>
  <c r="F32" i="3"/>
  <c r="F31" i="3"/>
  <c r="F30" i="3"/>
  <c r="F29" i="3"/>
  <c r="F28" i="3"/>
  <c r="F27" i="3"/>
  <c r="F26" i="3"/>
  <c r="F25" i="3"/>
  <c r="F24" i="3"/>
  <c r="F23" i="3"/>
  <c r="F22" i="3"/>
  <c r="F21" i="3"/>
  <c r="F20" i="3"/>
  <c r="F19" i="3"/>
  <c r="F18" i="3"/>
  <c r="F17" i="3"/>
  <c r="F16" i="3"/>
  <c r="F15" i="3"/>
  <c r="F14" i="3"/>
  <c r="F13" i="3"/>
  <c r="F12" i="3"/>
  <c r="F11" i="3"/>
  <c r="F10" i="3"/>
  <c r="F9" i="3"/>
  <c r="F8" i="3"/>
  <c r="G36" i="2"/>
  <c r="H36" i="2"/>
  <c r="I36" i="2"/>
  <c r="F36" i="2"/>
  <c r="G35" i="2"/>
  <c r="H35" i="2"/>
  <c r="I35" i="2"/>
  <c r="F35" i="2"/>
  <c r="G34" i="2"/>
  <c r="H34" i="2"/>
  <c r="I34" i="2"/>
  <c r="F34" i="2"/>
  <c r="G33" i="2"/>
  <c r="H33" i="2"/>
  <c r="I33" i="2"/>
  <c r="F33" i="2"/>
  <c r="G32" i="2"/>
  <c r="H32" i="2"/>
  <c r="I32" i="2"/>
  <c r="F32" i="2"/>
  <c r="G31" i="2"/>
  <c r="H31" i="2"/>
  <c r="I31" i="2"/>
  <c r="F31" i="2"/>
  <c r="G30" i="2"/>
  <c r="H30" i="2"/>
  <c r="I30" i="2"/>
  <c r="F30" i="2"/>
  <c r="G29" i="2"/>
  <c r="H29" i="2"/>
  <c r="I29" i="2"/>
  <c r="F29" i="2"/>
  <c r="G28" i="2"/>
  <c r="H28" i="2"/>
  <c r="I28" i="2"/>
  <c r="F28" i="2"/>
  <c r="G27" i="2"/>
  <c r="H27" i="2"/>
  <c r="I27" i="2"/>
  <c r="F27" i="2"/>
  <c r="G26" i="2"/>
  <c r="H26" i="2"/>
  <c r="I26" i="2"/>
  <c r="F26" i="2"/>
  <c r="G25" i="2"/>
  <c r="H25" i="2"/>
  <c r="I25" i="2"/>
  <c r="F25" i="2"/>
  <c r="G24" i="2"/>
  <c r="H24" i="2"/>
  <c r="I24" i="2"/>
  <c r="F24" i="2"/>
  <c r="G23" i="2"/>
  <c r="H23" i="2"/>
  <c r="I23" i="2"/>
  <c r="F23" i="2"/>
  <c r="G22" i="2"/>
  <c r="H22" i="2"/>
  <c r="I22" i="2"/>
  <c r="F22" i="2"/>
  <c r="G21" i="2"/>
  <c r="H21" i="2"/>
  <c r="I21" i="2"/>
  <c r="G20" i="2"/>
  <c r="H20" i="2"/>
  <c r="I20" i="2"/>
  <c r="F20" i="2"/>
  <c r="G19" i="2"/>
  <c r="H19" i="2"/>
  <c r="I19" i="2"/>
  <c r="F19" i="2"/>
  <c r="G18" i="2"/>
  <c r="H18" i="2"/>
  <c r="I18" i="2"/>
  <c r="F18" i="2"/>
  <c r="G17" i="2"/>
  <c r="H17" i="2"/>
  <c r="I17" i="2"/>
  <c r="F17" i="2"/>
  <c r="G16" i="2"/>
  <c r="H16" i="2"/>
  <c r="I16" i="2"/>
  <c r="G15" i="2"/>
  <c r="H15" i="2"/>
  <c r="I15" i="2"/>
  <c r="F15" i="2"/>
  <c r="G14" i="2"/>
  <c r="H14" i="2"/>
  <c r="I14" i="2"/>
  <c r="F14" i="2"/>
  <c r="G13" i="2"/>
  <c r="H13" i="2"/>
  <c r="I13" i="2"/>
  <c r="G12" i="2"/>
  <c r="H12" i="2"/>
  <c r="I12" i="2"/>
  <c r="F12" i="2"/>
  <c r="G11" i="2"/>
  <c r="H11" i="2"/>
  <c r="I11" i="2"/>
  <c r="F11" i="2"/>
  <c r="G10" i="2"/>
  <c r="H10" i="2"/>
  <c r="I10" i="2"/>
  <c r="F10" i="2"/>
  <c r="G9" i="2"/>
  <c r="H9" i="2"/>
  <c r="I9" i="2"/>
  <c r="F9" i="2"/>
  <c r="G8" i="2"/>
  <c r="H8" i="2"/>
  <c r="I8" i="2"/>
  <c r="G7" i="2"/>
  <c r="H7" i="2"/>
  <c r="I7" i="2"/>
  <c r="A12" i="2" l="1"/>
  <c r="A12" i="3"/>
  <c r="C9" i="3" l="1"/>
  <c r="C8" i="3"/>
  <c r="C7" i="3"/>
  <c r="C6" i="3"/>
  <c r="B14" i="3" s="1"/>
  <c r="B16" i="3" s="1"/>
  <c r="B15" i="3" l="1"/>
  <c r="B17" i="3" s="1"/>
  <c r="C9" i="1"/>
  <c r="C8" i="1"/>
  <c r="C9" i="2"/>
  <c r="C8" i="2"/>
  <c r="C7" i="2"/>
  <c r="C6" i="2"/>
  <c r="B14" i="2" s="1"/>
  <c r="B16" i="2" l="1"/>
  <c r="B15" i="2" l="1"/>
  <c r="B17" i="2" s="1"/>
  <c r="A12" i="1"/>
  <c r="C7" i="1" l="1"/>
  <c r="B15" i="1" s="1"/>
  <c r="C6" i="1"/>
  <c r="B14" i="1" s="1"/>
  <c r="B16" i="1" s="1"/>
  <c r="B17" i="1" l="1"/>
</calcChain>
</file>

<file path=xl/sharedStrings.xml><?xml version="1.0" encoding="utf-8"?>
<sst xmlns="http://schemas.openxmlformats.org/spreadsheetml/2006/main" count="147" uniqueCount="111">
  <si>
    <t>Staat</t>
  </si>
  <si>
    <t>Prämie für Erwachsene  </t>
  </si>
  <si>
    <t>Prämie für junge Erwachsene</t>
  </si>
  <si>
    <t>Prämie für Kinder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</si>
  <si>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</si>
  <si>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</si>
  <si>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</si>
  <si>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</si>
  <si>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</si>
  <si>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</si>
  <si>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</si>
  <si>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</si>
  <si>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</si>
  <si>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</si>
  <si>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</si>
  <si>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</si>
  <si>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</si>
  <si>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</si>
  <si>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</si>
  <si>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</si>
  <si>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</si>
  <si>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</si>
  <si>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</si>
  <si>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</si>
  <si>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</si>
  <si>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</si>
  <si>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</si>
  <si>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</si>
  <si>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</si>
  <si>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</si>
  <si>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Tschechische Republik</t>
  </si>
  <si>
    <t>Ungarn</t>
  </si>
  <si>
    <t>Vereinigtes Königreich</t>
  </si>
  <si>
    <t>Zypern</t>
  </si>
  <si>
    <t>Durchschnittsprämien</t>
  </si>
  <si>
    <t>Preisniveauindizes in CHF (Referenzgrösse: Schweiz 100)</t>
  </si>
  <si>
    <t>Land</t>
  </si>
  <si>
    <t>Anzahl Erwachsene</t>
  </si>
  <si>
    <t>Anzahl Jugendliche</t>
  </si>
  <si>
    <t>Anzahl Kinder</t>
  </si>
  <si>
    <t>Renteneinkommen pro Jahr</t>
  </si>
  <si>
    <t>Vermögen</t>
  </si>
  <si>
    <t>Massgebendes Einkommen</t>
  </si>
  <si>
    <t>Durchschnittsprämie(n)</t>
  </si>
  <si>
    <t>Max. Prämienverbilligung/Jahr</t>
  </si>
  <si>
    <t>Die oben aufgeführte Berechnung ist keine Garantie ob und wieviel Prämienverbilligung gesprochen werden kann. Es handelt sich lediglich um einen Richtwert. Um eine genaue Berechnung zu erhalten, reichen Sie bitte Ihr Gesuch bei der Gemeinsamen Einrichtung KVG ein:
pv@kvg.org</t>
  </si>
  <si>
    <t>- Max. Prämienbelastung (6%)</t>
  </si>
  <si>
    <t>Etat</t>
  </si>
  <si>
    <t>Indices du niveau des prix en francs suisses (valeur de référence: Suisse 100)</t>
  </si>
  <si>
    <t>primes déterminantes</t>
  </si>
  <si>
    <t>Prime pour adultes</t>
  </si>
  <si>
    <t>Prime pour jeunes adultes</t>
  </si>
  <si>
    <t>prime pour enfants</t>
  </si>
  <si>
    <t>Allemagne</t>
  </si>
  <si>
    <t>Autriche</t>
  </si>
  <si>
    <t>Belgique</t>
  </si>
  <si>
    <t>Bulgarie</t>
  </si>
  <si>
    <t>Chypre</t>
  </si>
  <si>
    <t>Croatie</t>
  </si>
  <si>
    <t>Danemark</t>
  </si>
  <si>
    <t>Espagne</t>
  </si>
  <si>
    <t>Estonie</t>
  </si>
  <si>
    <t>Finlande</t>
  </si>
  <si>
    <t>France</t>
  </si>
  <si>
    <t>Grèce</t>
  </si>
  <si>
    <t>Hongrie</t>
  </si>
  <si>
    <t>Irlande</t>
  </si>
  <si>
    <t>Islande</t>
  </si>
  <si>
    <t>Italie</t>
  </si>
  <si>
    <t>Lettonie</t>
  </si>
  <si>
    <t>Lituanie</t>
  </si>
  <si>
    <t>Luxembourg</t>
  </si>
  <si>
    <t>Malte</t>
  </si>
  <si>
    <t>Norvège</t>
  </si>
  <si>
    <t>Pays-Bas</t>
  </si>
  <si>
    <t>Pologne</t>
  </si>
  <si>
    <t>République tchèque</t>
  </si>
  <si>
    <t>Roumanie</t>
  </si>
  <si>
    <t>Royaume-Uni</t>
  </si>
  <si>
    <t>Slovaquie</t>
  </si>
  <si>
    <t>Slovénie</t>
  </si>
  <si>
    <t>Suède</t>
  </si>
  <si>
    <t>nombre adultes</t>
  </si>
  <si>
    <t>nombre jeune adultes</t>
  </si>
  <si>
    <t>nombre enfants</t>
  </si>
  <si>
    <t>fortune</t>
  </si>
  <si>
    <t>revenu total par année</t>
  </si>
  <si>
    <t>revenu déterminant</t>
  </si>
  <si>
    <t>réduction des primes max.</t>
  </si>
  <si>
    <t>- montant des primes max. (6%)</t>
  </si>
  <si>
    <t>Stato</t>
  </si>
  <si>
    <t>Indici del livello dei prezzi in fr. (Valore di riferimento: Svizzera 100)</t>
  </si>
  <si>
    <t>Premio per giovani adulti</t>
  </si>
  <si>
    <t>Premio per bambini</t>
  </si>
  <si>
    <t>premi medi</t>
  </si>
  <si>
    <t>Numero di adutli</t>
  </si>
  <si>
    <t>Numero di bambini</t>
  </si>
  <si>
    <t>Numero di giovani adulti</t>
  </si>
  <si>
    <t>reddito totale per anno</t>
  </si>
  <si>
    <t>patrimonio totale</t>
  </si>
  <si>
    <t>Premio per adulti</t>
  </si>
  <si>
    <t>Conversione del reddito del potere d'acquisti</t>
  </si>
  <si>
    <t>Premio medio annuale</t>
  </si>
  <si>
    <t>- addebito massimo dei premi (6%)</t>
  </si>
  <si>
    <t>Riduzione dei premi al massimo</t>
  </si>
  <si>
    <t>Per i calcoli con il calcolatore di riduzione dei premi, non ci assumiamo alcuna responsabilità. Non è possibile ottenere alcun diritto a un pagamento effettivo di una riduzione dei premi. È solo una linea guida, per un calcolo accurato, inviare la domanda all’Istituzione comune LAMal.
pv@kvg.org</t>
  </si>
  <si>
    <t>Riduzione dei premi 2024 - calculatore</t>
  </si>
  <si>
    <t>réduction des primes 2024 - calculateur</t>
  </si>
  <si>
    <t>Prämienverbilligung 2024 - Schnellrechner</t>
  </si>
  <si>
    <t>Nous n’assumons aucune garantie pour les calculs à l’aide du calculateur de réduction des primes. Il ne peut pas en être déduit un droit à un montant de réduction de prime effectif.
Il ne s’agit que d’une valeur indicative. Afin d’obtenir un calcul précis, veuillez envoyer votre demande à l’institution commune LAMal :
pv@kvg.org</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</si>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</sst>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0"/>
      <name val="Calibri"/>
      <family val="2"/>
      <scheme val="minor"/>
    </font>
    <font>
      <sz val="10"/>
      <color rgb="FF454545"/>
      <name val="Arial"/>
      <family val="2"/>
    </font>
    <font>
      <sz val="10"/>
      <color theme="1"/>
      <name val="Arial"/>
      <family val="2"/>
    </font>
    <font>
      <b/>
      <sz val="15"/>
      <color theme="1"/>
      <name val="Calibri"/>
      <family val="2"/>
      <scheme val="minor"/>
    </font>
    <font>
      <sz val="11"/>
      <color rgb="FFFF0000"/>
      <name val="Calibri"/>
      <family val="2"/>
      <scheme val="minor"/>
    </font>
    <font>
      <sz val="12.1"/>
      <color rgb="FF454545"/>
      <name val="Arial"/>
      <family val="2"/>
    </font>
    <font>
      <sz val="11"/>
      <name val="Calibri"/>
      <family val="2"/>
      <scheme val="minor"/>
    </font>
    <font>
      <sz val="10"/>
      <color theme="0"/>
      <name val="Arial"/>
      <family val="2"/>
    </font>
    <font>
      <sz val="10"/>
      <color rgb="FFFF0000"/>
      <name val="Arial"/>
      <family val="2"/>
    </font>
    <font>
      <b/>
      <sz val="10"/>
      <color theme="1"/>
      <name val="Arial"/>
      <family val="2"/>
    </font>
  </fonts>
  <fills count="4">
    <fill>
      <patternFill patternType="none"/>
    </fill>
    <fill>
      <patternFill patternType="gray125"/>
    </fill>
    <fill>
      <patternFill patternType="solid">
        <fgColor rgb="FF00B05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37">
    <xf numFmtId="0" fontId="0" fillId="0" borderId="0" xfId="0"/>
    <xf numFmtId="0" fontId="3" fillId="0" borderId="1" xfId="0" applyFont="1" applyBorder="1" applyAlignment="1">
      <alignment vertical="center" wrapText="1"/>
    </xf>
    <xf numFmtId="0" fontId="3" fillId="0" borderId="1" xfId="0" applyFont="1" applyBorder="1" applyAlignment="1">
      <alignment vertical="top" wrapText="1"/>
    </xf>
    <xf numFmtId="1" fontId="3" fillId="0" borderId="1" xfId="0" applyNumberFormat="1" applyFont="1" applyBorder="1" applyAlignment="1">
      <alignment vertical="center" wrapText="1"/>
    </xf>
    <xf numFmtId="0" fontId="5" fillId="0" borderId="0" xfId="0" applyFont="1"/>
    <xf numFmtId="0" fontId="0" fillId="2" borderId="1" xfId="0" applyFill="1" applyBorder="1" applyProtection="1">
      <protection locked="0"/>
    </xf>
    <xf numFmtId="0" fontId="0" fillId="0" borderId="1" xfId="0" applyBorder="1"/>
    <xf numFmtId="0" fontId="7" fillId="0" borderId="0" xfId="0" applyFont="1" applyAlignment="1">
      <alignment vertical="center" wrapText="1"/>
    </xf>
    <xf numFmtId="0" fontId="8" fillId="0" borderId="0" xfId="0" applyFont="1"/>
    <xf numFmtId="4" fontId="0" fillId="2" borderId="1" xfId="0" applyNumberFormat="1" applyFill="1" applyBorder="1" applyProtection="1">
      <protection locked="0"/>
    </xf>
    <xf numFmtId="0" fontId="4" fillId="0" borderId="0" xfId="0" applyFont="1"/>
    <xf numFmtId="0" fontId="4" fillId="2" borderId="1" xfId="0" applyFont="1" applyFill="1" applyBorder="1" applyProtection="1">
      <protection locked="0"/>
    </xf>
    <xf numFmtId="0" fontId="9" fillId="0" borderId="0" xfId="0" applyFont="1"/>
    <xf numFmtId="2" fontId="4" fillId="3" borderId="0" xfId="0" applyNumberFormat="1" applyFont="1" applyFill="1"/>
    <xf numFmtId="0" fontId="4" fillId="0" borderId="0" xfId="0" quotePrefix="1" applyFont="1"/>
    <xf numFmtId="2" fontId="11" fillId="3" borderId="2" xfId="0" applyNumberFormat="1" applyFont="1" applyFill="1" applyBorder="1"/>
    <xf numFmtId="0" fontId="4" fillId="0" borderId="0" xfId="0" applyFont="1" applyAlignment="1">
      <alignment vertical="top" wrapText="1"/>
    </xf>
    <xf numFmtId="4" fontId="4" fillId="3" borderId="0" xfId="0" applyNumberFormat="1" applyFont="1" applyFill="1"/>
    <xf numFmtId="4" fontId="11" fillId="3" borderId="2" xfId="0" applyNumberFormat="1" applyFont="1" applyFill="1" applyBorder="1"/>
    <xf numFmtId="1" fontId="4" fillId="0" borderId="0" xfId="0" applyNumberFormat="1" applyFont="1"/>
    <xf numFmtId="1" fontId="0" fillId="0" borderId="0" xfId="0" applyNumberFormat="1"/>
    <xf numFmtId="0" fontId="4" fillId="0" borderId="1" xfId="0" applyFont="1" applyBorder="1"/>
    <xf numFmtId="4" fontId="0" fillId="3" borderId="0" xfId="0" applyNumberFormat="1" applyFill="1"/>
    <xf numFmtId="0" fontId="0" fillId="0" borderId="0" xfId="0" quotePrefix="1"/>
    <xf numFmtId="4" fontId="1" fillId="3" borderId="2" xfId="0" applyNumberFormat="1" applyFont="1" applyFill="1" applyBorder="1"/>
    <xf numFmtId="0" fontId="6" fillId="0" borderId="0" xfId="0" applyFont="1"/>
    <xf numFmtId="0" fontId="2"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center"/>
    </xf>
    <xf numFmtId="0" fontId="1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0" fillId="0" borderId="3"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opLeftCell="A2" workbookViewId="0">
      <selection activeCell="F7" sqref="F7"/>
    </sheetView>
  </sheetViews>
  <sheetFormatPr baseColWidth="10" defaultRowHeight="15" x14ac:dyDescent="0.25"/>
  <cols>
    <col min="1" max="1" width="30.5703125"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10" ht="42" customHeight="1" x14ac:dyDescent="0.3">
      <c r="A1" s="4" t="s">
        <v>106</v>
      </c>
    </row>
    <row r="4" spans="1:10" ht="15" customHeight="1" x14ac:dyDescent="0.25">
      <c r="E4" s="27" t="s">
        <v>90</v>
      </c>
      <c r="F4" s="28" t="s">
        <v>91</v>
      </c>
      <c r="G4" s="29" t="s">
        <v>94</v>
      </c>
      <c r="H4" s="29"/>
      <c r="I4" s="29"/>
    </row>
    <row r="5" spans="1:10" ht="25.5" x14ac:dyDescent="0.25">
      <c r="A5" s="10"/>
      <c r="B5" s="10"/>
      <c r="C5" s="10"/>
      <c r="D5" s="10"/>
      <c r="E5" s="27"/>
      <c r="F5" s="28"/>
      <c r="G5" s="1" t="s">
        <v>100</v>
      </c>
      <c r="H5" s="1" t="s">
        <v>92</v>
      </c>
      <c r="I5" s="1" t="s">
        <v>93</v>
      </c>
      <c r="J5" s="8"/>
    </row>
    <row r="6" spans="1:10" x14ac:dyDescent="0.25">
      <c r="A6" s="10" t="s">
        <v>90</v>
      </c>
      <c r="B6" s="11" t="s">
        <v>110</v>
      </c>
      <c r="C6" s="12">
        <f>VLOOKUP(B6,Deutsch!E6:I36,2)</f>
        <v>60</v>
      </c>
      <c r="D6" s="10"/>
      <c r="E6" s="6"/>
      <c r="F6" s="6"/>
      <c r="G6" s="6"/>
      <c r="H6" s="6"/>
      <c r="I6" s="6"/>
      <c r="J6" s="8"/>
    </row>
    <row r="7" spans="1:10" x14ac:dyDescent="0.25">
      <c r="A7" s="10" t="s">
        <v>95</v>
      </c>
      <c r="B7" s="11">
        <v>1</v>
      </c>
      <c r="C7" s="12">
        <f>VLOOKUP(B6,Deutsch!$E$7:$I$36,3)*B7</f>
        <v>365</v>
      </c>
      <c r="D7" s="10"/>
      <c r="E7" s="1" t="s">
        <v>22</v>
      </c>
      <c r="F7" s="3">
        <v>66</v>
      </c>
      <c r="G7" s="3">
        <f>Deutsch!G25</f>
        <v>444</v>
      </c>
      <c r="H7" s="3">
        <f>Deutsch!H25</f>
        <v>339</v>
      </c>
      <c r="I7" s="3">
        <f>Deutsch!I25</f>
        <v>122</v>
      </c>
      <c r="J7" s="8"/>
    </row>
    <row r="8" spans="1:10" x14ac:dyDescent="0.25">
      <c r="A8" s="10" t="s">
        <v>97</v>
      </c>
      <c r="B8" s="11"/>
      <c r="C8" s="12">
        <f>VLOOKUP(B6,Deutsch!$E$7:$I$36,4)*B8</f>
        <v>0</v>
      </c>
      <c r="D8" s="10"/>
      <c r="E8" s="1" t="s">
        <v>4</v>
      </c>
      <c r="F8" s="3">
        <f>Deutsch!F7</f>
        <v>68</v>
      </c>
      <c r="G8" s="3">
        <f>Deutsch!G7</f>
        <v>431</v>
      </c>
      <c r="H8" s="3">
        <f>Deutsch!H7</f>
        <v>387</v>
      </c>
      <c r="I8" s="3">
        <f>Deutsch!I7</f>
        <v>105</v>
      </c>
      <c r="J8" s="8"/>
    </row>
    <row r="9" spans="1:10" x14ac:dyDescent="0.25">
      <c r="A9" s="10" t="s">
        <v>96</v>
      </c>
      <c r="B9" s="11"/>
      <c r="C9" s="12">
        <f>VLOOKUP(B6,Deutsch!$E$7:$I$36,5)*B9</f>
        <v>0</v>
      </c>
      <c r="D9" s="10"/>
      <c r="E9" s="1" t="s">
        <v>5</v>
      </c>
      <c r="F9" s="3">
        <f>Deutsch!F8</f>
        <v>33</v>
      </c>
      <c r="G9" s="3">
        <f>Deutsch!G8</f>
        <v>235</v>
      </c>
      <c r="H9" s="3">
        <f>Deutsch!H8</f>
        <v>206</v>
      </c>
      <c r="I9" s="3">
        <f>Deutsch!I8</f>
        <v>65</v>
      </c>
      <c r="J9" s="8"/>
    </row>
    <row r="10" spans="1:10" x14ac:dyDescent="0.25">
      <c r="A10" s="10" t="s">
        <v>98</v>
      </c>
      <c r="B10" s="11">
        <v>21600</v>
      </c>
      <c r="C10" s="10"/>
      <c r="D10" s="10"/>
      <c r="E10" s="1" t="s">
        <v>33</v>
      </c>
      <c r="F10" s="3">
        <f>Deutsch!F36</f>
        <v>54</v>
      </c>
      <c r="G10" s="3">
        <f>Deutsch!G36</f>
        <v>214</v>
      </c>
      <c r="H10" s="3">
        <v>181</v>
      </c>
      <c r="I10" s="3">
        <f>Deutsch!I36</f>
        <v>58</v>
      </c>
      <c r="J10" s="8"/>
    </row>
    <row r="11" spans="1:10" x14ac:dyDescent="0.25">
      <c r="A11" s="10" t="s">
        <v>99</v>
      </c>
      <c r="B11" s="11"/>
      <c r="C11" s="10"/>
      <c r="D11" s="10"/>
      <c r="E11" s="1" t="s">
        <v>15</v>
      </c>
      <c r="F11" s="3">
        <f>Deutsch!F18</f>
        <v>43</v>
      </c>
      <c r="G11" s="3">
        <f>Deutsch!G18</f>
        <v>201</v>
      </c>
      <c r="H11" s="3">
        <f>Deutsch!H18</f>
        <v>208</v>
      </c>
      <c r="I11" s="3">
        <f>Deutsch!I18</f>
        <v>56</v>
      </c>
      <c r="J11" s="8"/>
    </row>
    <row r="12" spans="1:10" x14ac:dyDescent="0.25">
      <c r="A12" s="30" t="str">
        <f>IF(B11&gt;=100000,"Il capitale supera CHF 100‘000. Pertanto non vi è alcun diritto alla riduzione dei premi.","")</f>
        <v/>
      </c>
      <c r="B12" s="30"/>
      <c r="C12" s="30"/>
      <c r="D12" s="30"/>
      <c r="E12" s="1" t="s">
        <v>6</v>
      </c>
      <c r="F12" s="3">
        <f>Deutsch!F9</f>
        <v>86</v>
      </c>
      <c r="G12" s="3">
        <f>Deutsch!G9</f>
        <v>332</v>
      </c>
      <c r="H12" s="3">
        <f>Deutsch!H9</f>
        <v>397</v>
      </c>
      <c r="I12" s="3">
        <f>Deutsch!I9</f>
        <v>110</v>
      </c>
      <c r="J12" s="8"/>
    </row>
    <row r="13" spans="1:10" x14ac:dyDescent="0.25">
      <c r="A13" s="30"/>
      <c r="B13" s="30"/>
      <c r="C13" s="30"/>
      <c r="D13" s="30"/>
      <c r="E13" s="1" t="s">
        <v>8</v>
      </c>
      <c r="F13" s="3">
        <f>Deutsch!F11</f>
        <v>52</v>
      </c>
      <c r="G13" s="3">
        <f>Deutsch!G11</f>
        <v>205</v>
      </c>
      <c r="H13" s="3">
        <f>Deutsch!H11</f>
        <v>207</v>
      </c>
      <c r="I13" s="3">
        <f>Deutsch!I11</f>
        <v>75</v>
      </c>
      <c r="J13" s="8"/>
    </row>
    <row r="14" spans="1:10" ht="25.5" x14ac:dyDescent="0.25">
      <c r="A14" s="16" t="s">
        <v>101</v>
      </c>
      <c r="B14" s="17">
        <f>B10/C6*100</f>
        <v>36000</v>
      </c>
      <c r="C14" s="10"/>
      <c r="D14" s="10"/>
      <c r="E14" s="1" t="s">
        <v>9</v>
      </c>
      <c r="F14" s="3">
        <f>Deutsch!F12</f>
        <v>76</v>
      </c>
      <c r="G14" s="3">
        <f>Deutsch!G12</f>
        <v>378</v>
      </c>
      <c r="H14" s="3">
        <f>Deutsch!H12</f>
        <v>314</v>
      </c>
      <c r="I14" s="3">
        <f>Deutsch!I12</f>
        <v>122</v>
      </c>
      <c r="J14" s="8"/>
    </row>
    <row r="15" spans="1:10" x14ac:dyDescent="0.25">
      <c r="A15" s="10" t="s">
        <v>102</v>
      </c>
      <c r="B15" s="17">
        <f>SUM(C7:C9)*12</f>
        <v>4380</v>
      </c>
      <c r="C15" s="10"/>
      <c r="D15" s="10"/>
      <c r="E15" s="1" t="s">
        <v>10</v>
      </c>
      <c r="F15" s="3">
        <f>Deutsch!F13</f>
        <v>67</v>
      </c>
      <c r="G15" s="3">
        <f>Deutsch!G13</f>
        <v>228</v>
      </c>
      <c r="H15" s="3">
        <f>Deutsch!H13</f>
        <v>196</v>
      </c>
      <c r="I15" s="3">
        <f>Deutsch!I13</f>
        <v>59</v>
      </c>
      <c r="J15" s="8"/>
    </row>
    <row r="16" spans="1:10" x14ac:dyDescent="0.25">
      <c r="A16" s="14" t="s">
        <v>103</v>
      </c>
      <c r="B16" s="17">
        <f>B14*0.06</f>
        <v>2160</v>
      </c>
      <c r="C16" s="10"/>
      <c r="D16" s="10"/>
      <c r="E16" s="1" t="s">
        <v>7</v>
      </c>
      <c r="F16" s="3">
        <f>Deutsch!F10</f>
        <v>65</v>
      </c>
      <c r="G16" s="3">
        <f>Deutsch!G10</f>
        <v>267</v>
      </c>
      <c r="H16" s="3">
        <f>Deutsch!H10</f>
        <v>195</v>
      </c>
      <c r="I16" s="3">
        <f>Deutsch!I10</f>
        <v>63</v>
      </c>
      <c r="J16" s="8"/>
    </row>
    <row r="17" spans="1:10" ht="15.75" thickBot="1" x14ac:dyDescent="0.3">
      <c r="A17" s="10" t="s">
        <v>104</v>
      </c>
      <c r="B17" s="18">
        <f>IF(B11&gt;=100000,0,IF(B15&gt;B14*0.06,B15-B14*0.06,0))</f>
        <v>2220</v>
      </c>
      <c r="C17" s="10"/>
      <c r="D17" s="10"/>
      <c r="E17" s="1" t="s">
        <v>11</v>
      </c>
      <c r="F17" s="3">
        <f>Deutsch!F14</f>
        <v>53</v>
      </c>
      <c r="G17" s="3">
        <f>Deutsch!G14</f>
        <v>256</v>
      </c>
      <c r="H17" s="3">
        <f>Deutsch!H14</f>
        <v>208</v>
      </c>
      <c r="I17" s="3">
        <f>Deutsch!I14</f>
        <v>73</v>
      </c>
      <c r="J17" s="8"/>
    </row>
    <row r="18" spans="1:10" x14ac:dyDescent="0.25">
      <c r="A18" s="10"/>
      <c r="B18" s="10"/>
      <c r="C18" s="10"/>
      <c r="D18" s="10"/>
      <c r="E18" s="1" t="s">
        <v>12</v>
      </c>
      <c r="F18" s="3">
        <f>Deutsch!F15</f>
        <v>86</v>
      </c>
      <c r="G18" s="3">
        <f>Deutsch!G15</f>
        <v>409</v>
      </c>
      <c r="H18" s="3">
        <f>Deutsch!H15</f>
        <v>333</v>
      </c>
      <c r="I18" s="3">
        <f>Deutsch!I15</f>
        <v>107</v>
      </c>
      <c r="J18" s="8"/>
    </row>
    <row r="19" spans="1:10" x14ac:dyDescent="0.25">
      <c r="A19" s="31" t="s">
        <v>105</v>
      </c>
      <c r="B19" s="32"/>
      <c r="C19" s="32"/>
      <c r="D19" s="10"/>
      <c r="E19" s="1" t="s">
        <v>13</v>
      </c>
      <c r="F19" s="3">
        <f>Deutsch!F16</f>
        <v>91</v>
      </c>
      <c r="G19" s="3">
        <f>Deutsch!G16</f>
        <v>318</v>
      </c>
      <c r="H19" s="3">
        <f>Deutsch!H16</f>
        <v>348</v>
      </c>
      <c r="I19" s="3">
        <f>Deutsch!I16</f>
        <v>120</v>
      </c>
      <c r="J19" s="8"/>
    </row>
    <row r="20" spans="1:10" x14ac:dyDescent="0.25">
      <c r="A20" s="32"/>
      <c r="B20" s="32"/>
      <c r="C20" s="32"/>
      <c r="D20" s="10"/>
      <c r="E20" s="1" t="s">
        <v>14</v>
      </c>
      <c r="F20" s="3">
        <f>Deutsch!F17</f>
        <v>60</v>
      </c>
      <c r="G20" s="3">
        <f>Deutsch!G17</f>
        <v>365</v>
      </c>
      <c r="H20" s="3">
        <f>Deutsch!H17</f>
        <v>312</v>
      </c>
      <c r="I20" s="3">
        <f>Deutsch!I17</f>
        <v>91</v>
      </c>
      <c r="J20" s="8"/>
    </row>
    <row r="21" spans="1:10" x14ac:dyDescent="0.25">
      <c r="A21" s="32"/>
      <c r="B21" s="32"/>
      <c r="C21" s="32"/>
      <c r="D21" s="10"/>
      <c r="E21" s="1" t="s">
        <v>16</v>
      </c>
      <c r="F21" s="3">
        <f>Deutsch!F19</f>
        <v>48</v>
      </c>
      <c r="G21" s="3">
        <f>Deutsch!G19</f>
        <v>201</v>
      </c>
      <c r="H21" s="3">
        <f>Deutsch!H19</f>
        <v>203</v>
      </c>
      <c r="I21" s="3">
        <f>Deutsch!I19</f>
        <v>38</v>
      </c>
      <c r="J21" s="8"/>
    </row>
    <row r="22" spans="1:10" x14ac:dyDescent="0.25">
      <c r="A22" s="32"/>
      <c r="B22" s="32"/>
      <c r="C22" s="32"/>
      <c r="D22" s="10"/>
      <c r="E22" s="1" t="s">
        <v>17</v>
      </c>
      <c r="F22" s="3">
        <f>Deutsch!F20</f>
        <v>43</v>
      </c>
      <c r="G22" s="3">
        <f>Deutsch!G20</f>
        <v>191</v>
      </c>
      <c r="H22" s="3">
        <f>Deutsch!H20</f>
        <v>111</v>
      </c>
      <c r="I22" s="3">
        <f>Deutsch!I20</f>
        <v>74</v>
      </c>
      <c r="J22" s="8"/>
    </row>
    <row r="23" spans="1:10" x14ac:dyDescent="0.25">
      <c r="A23" s="32"/>
      <c r="B23" s="32"/>
      <c r="C23" s="32"/>
      <c r="D23" s="10"/>
      <c r="E23" s="1" t="s">
        <v>18</v>
      </c>
      <c r="F23" s="3">
        <f>Deutsch!F21</f>
        <v>82</v>
      </c>
      <c r="G23" s="3">
        <f>Deutsch!G21</f>
        <v>372</v>
      </c>
      <c r="H23" s="3">
        <f>Deutsch!H21</f>
        <v>291</v>
      </c>
      <c r="I23" s="3">
        <f>Deutsch!I21</f>
        <v>106</v>
      </c>
      <c r="J23" s="8"/>
    </row>
    <row r="24" spans="1:10" x14ac:dyDescent="0.25">
      <c r="A24" s="32"/>
      <c r="B24" s="32"/>
      <c r="C24" s="32"/>
      <c r="D24" s="10"/>
      <c r="E24" s="1" t="s">
        <v>19</v>
      </c>
      <c r="F24" s="3">
        <f>Deutsch!F22</f>
        <v>52</v>
      </c>
      <c r="G24" s="3">
        <f>Deutsch!G22</f>
        <v>253</v>
      </c>
      <c r="H24" s="3">
        <f>Deutsch!H22</f>
        <v>180</v>
      </c>
      <c r="I24" s="3">
        <f>Deutsch!I22</f>
        <v>59</v>
      </c>
      <c r="J24" s="8"/>
    </row>
    <row r="25" spans="1:10" x14ac:dyDescent="0.25">
      <c r="A25" s="32"/>
      <c r="B25" s="32"/>
      <c r="C25" s="32"/>
      <c r="D25" s="10"/>
      <c r="E25" s="1" t="s">
        <v>21</v>
      </c>
      <c r="F25" s="3">
        <f>Deutsch!F24</f>
        <v>87</v>
      </c>
      <c r="G25" s="3">
        <f>Deutsch!G24</f>
        <v>351</v>
      </c>
      <c r="H25" s="3">
        <f>Deutsch!H24</f>
        <v>235</v>
      </c>
      <c r="I25" s="3">
        <f>Deutsch!I24</f>
        <v>109</v>
      </c>
      <c r="J25" s="8"/>
    </row>
    <row r="26" spans="1:10" x14ac:dyDescent="0.25">
      <c r="A26" s="32"/>
      <c r="B26" s="32"/>
      <c r="C26" s="32"/>
      <c r="D26" s="10"/>
      <c r="E26" s="1" t="s">
        <v>20</v>
      </c>
      <c r="F26" s="3">
        <f>Deutsch!F23</f>
        <v>69</v>
      </c>
      <c r="G26" s="3">
        <f>Deutsch!G23</f>
        <v>433</v>
      </c>
      <c r="H26" s="3">
        <f>Deutsch!H23</f>
        <v>381</v>
      </c>
      <c r="I26" s="3">
        <f>Deutsch!I23</f>
        <v>111</v>
      </c>
      <c r="J26" s="8"/>
    </row>
    <row r="27" spans="1:10" x14ac:dyDescent="0.25">
      <c r="A27" s="32"/>
      <c r="B27" s="32"/>
      <c r="C27" s="32"/>
      <c r="D27" s="10"/>
      <c r="E27" s="1" t="s">
        <v>23</v>
      </c>
      <c r="F27" s="3">
        <f>Deutsch!F26</f>
        <v>36</v>
      </c>
      <c r="G27" s="3">
        <f>Deutsch!G26</f>
        <v>156</v>
      </c>
      <c r="H27" s="3">
        <f>Deutsch!H26</f>
        <v>143</v>
      </c>
      <c r="I27" s="3">
        <f>Deutsch!I26</f>
        <v>53</v>
      </c>
      <c r="J27" s="8"/>
    </row>
    <row r="28" spans="1:10" x14ac:dyDescent="0.25">
      <c r="A28" s="32"/>
      <c r="B28" s="32"/>
      <c r="C28" s="32"/>
      <c r="D28" s="10"/>
      <c r="E28" s="1" t="s">
        <v>24</v>
      </c>
      <c r="F28" s="3">
        <f>Deutsch!F27</f>
        <v>54</v>
      </c>
      <c r="G28" s="3">
        <f>Deutsch!G27</f>
        <v>306</v>
      </c>
      <c r="H28" s="3">
        <f>Deutsch!H27</f>
        <v>256</v>
      </c>
      <c r="I28" s="3">
        <f>Deutsch!I27</f>
        <v>88</v>
      </c>
      <c r="J28" s="8"/>
    </row>
    <row r="29" spans="1:10" ht="25.5" x14ac:dyDescent="0.25">
      <c r="A29" s="32"/>
      <c r="B29" s="32"/>
      <c r="C29" s="32"/>
      <c r="D29" s="10"/>
      <c r="E29" s="1" t="s">
        <v>32</v>
      </c>
      <c r="F29" s="3">
        <f>Deutsch!F35</f>
        <v>73</v>
      </c>
      <c r="G29" s="3">
        <f>Deutsch!G35</f>
        <v>409</v>
      </c>
      <c r="H29" s="3">
        <f>Deutsch!H35</f>
        <v>307</v>
      </c>
      <c r="I29" s="3">
        <f>Deutsch!I35</f>
        <v>117</v>
      </c>
      <c r="J29" s="8"/>
    </row>
    <row r="30" spans="1:10" ht="25.5" x14ac:dyDescent="0.25">
      <c r="A30" s="32"/>
      <c r="B30" s="32"/>
      <c r="C30" s="32"/>
      <c r="D30" s="10"/>
      <c r="E30" s="1" t="s">
        <v>30</v>
      </c>
      <c r="F30" s="3">
        <f>Deutsch!F33</f>
        <v>47</v>
      </c>
      <c r="G30" s="3">
        <f>Deutsch!G33</f>
        <v>219</v>
      </c>
      <c r="H30" s="3">
        <f>Deutsch!H33</f>
        <v>188</v>
      </c>
      <c r="I30" s="3">
        <f>Deutsch!I33</f>
        <v>64</v>
      </c>
      <c r="J30" s="8"/>
    </row>
    <row r="31" spans="1:10" x14ac:dyDescent="0.25">
      <c r="A31" s="32"/>
      <c r="B31" s="32"/>
      <c r="C31" s="32"/>
      <c r="D31" s="10"/>
      <c r="E31" s="1" t="s">
        <v>25</v>
      </c>
      <c r="F31" s="3">
        <f>Deutsch!F28</f>
        <v>33</v>
      </c>
      <c r="G31" s="3">
        <f>Deutsch!G28</f>
        <v>200</v>
      </c>
      <c r="H31" s="3">
        <f>Deutsch!H28</f>
        <v>168</v>
      </c>
      <c r="I31" s="3">
        <f>Deutsch!I28</f>
        <v>53</v>
      </c>
      <c r="J31" s="8"/>
    </row>
    <row r="32" spans="1:10" x14ac:dyDescent="0.25">
      <c r="A32" s="32"/>
      <c r="B32" s="32"/>
      <c r="C32" s="32"/>
      <c r="D32" s="10"/>
      <c r="E32" s="1" t="s">
        <v>27</v>
      </c>
      <c r="F32" s="3">
        <f>Deutsch!F30</f>
        <v>54</v>
      </c>
      <c r="G32" s="3">
        <f>Deutsch!G30</f>
        <v>149</v>
      </c>
      <c r="H32" s="3">
        <f>Deutsch!H30</f>
        <v>126</v>
      </c>
      <c r="I32" s="3">
        <f>Deutsch!I30</f>
        <v>45</v>
      </c>
      <c r="J32" s="8"/>
    </row>
    <row r="33" spans="1:10" x14ac:dyDescent="0.25">
      <c r="A33" s="32"/>
      <c r="B33" s="32"/>
      <c r="C33" s="32"/>
      <c r="D33" s="10"/>
      <c r="E33" s="1" t="s">
        <v>28</v>
      </c>
      <c r="F33" s="3">
        <f>Deutsch!F31</f>
        <v>53</v>
      </c>
      <c r="G33" s="3">
        <f>Deutsch!G31</f>
        <v>240</v>
      </c>
      <c r="H33" s="3">
        <f>Deutsch!H31</f>
        <v>168</v>
      </c>
      <c r="I33" s="3">
        <f>Deutsch!I31</f>
        <v>57</v>
      </c>
      <c r="J33" s="8"/>
    </row>
    <row r="34" spans="1:10" x14ac:dyDescent="0.25">
      <c r="E34" s="1" t="s">
        <v>29</v>
      </c>
      <c r="F34" s="3">
        <f>Deutsch!F32</f>
        <v>58</v>
      </c>
      <c r="G34" s="3">
        <f>Deutsch!G32</f>
        <v>372</v>
      </c>
      <c r="H34" s="3">
        <f>Deutsch!H32</f>
        <v>305</v>
      </c>
      <c r="I34" s="3">
        <f>Deutsch!I32</f>
        <v>106</v>
      </c>
      <c r="J34" s="8"/>
    </row>
    <row r="35" spans="1:10" x14ac:dyDescent="0.25">
      <c r="E35" s="1" t="s">
        <v>26</v>
      </c>
      <c r="F35" s="3">
        <f>Deutsch!F29</f>
        <v>78</v>
      </c>
      <c r="G35" s="3">
        <f>Deutsch!G29</f>
        <v>403</v>
      </c>
      <c r="H35" s="3">
        <f>Deutsch!H29</f>
        <v>314</v>
      </c>
      <c r="I35" s="3">
        <f>Deutsch!I29</f>
        <v>99</v>
      </c>
      <c r="J35" s="8"/>
    </row>
    <row r="36" spans="1:10" x14ac:dyDescent="0.25">
      <c r="E36" s="1" t="s">
        <v>31</v>
      </c>
      <c r="F36" s="3">
        <f>Deutsch!F34</f>
        <v>41</v>
      </c>
      <c r="G36" s="3">
        <f>Deutsch!G34</f>
        <v>246</v>
      </c>
      <c r="H36" s="3">
        <f>Deutsch!H34</f>
        <v>202</v>
      </c>
      <c r="I36" s="3">
        <f>Deutsch!I34</f>
        <v>63</v>
      </c>
      <c r="J36" s="8"/>
    </row>
    <row r="37" spans="1:10" x14ac:dyDescent="0.25">
      <c r="F37" s="20"/>
    </row>
  </sheetData>
  <sheetProtection sheet="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tabSelected="1" workbookViewId="0">
      <selection activeCell="F10" sqref="F10"/>
    </sheetView>
  </sheetViews>
  <sheetFormatPr baseColWidth="10" defaultRowHeight="15" x14ac:dyDescent="0.25"/>
  <cols>
    <col min="1" max="1" width="28.5703125" bestFit="1" customWidth="1"/>
    <col min="5" max="5" width="13.85546875" style="10" customWidth="1"/>
    <col min="6" max="6" width="26.5703125" style="10" customWidth="1"/>
    <col min="7" max="9" width="16.5703125" style="10" customWidth="1"/>
    <col min="10" max="10" width="11.42578125" style="10"/>
    <col min="11" max="11" width="13" customWidth="1"/>
    <col min="12" max="12" width="27.28515625" customWidth="1"/>
    <col min="13" max="15" width="19.5703125" customWidth="1"/>
  </cols>
  <sheetData>
    <row r="1" spans="1:15" ht="42" customHeight="1" x14ac:dyDescent="0.3">
      <c r="A1" s="4" t="s">
        <v>107</v>
      </c>
    </row>
    <row r="4" spans="1:15" x14ac:dyDescent="0.25">
      <c r="E4" s="27" t="s">
        <v>47</v>
      </c>
      <c r="F4" s="27" t="s">
        <v>48</v>
      </c>
      <c r="G4" s="29" t="s">
        <v>49</v>
      </c>
      <c r="H4" s="29"/>
      <c r="I4" s="29"/>
    </row>
    <row r="5" spans="1:15" ht="25.5" x14ac:dyDescent="0.25">
      <c r="C5" s="25"/>
      <c r="E5" s="27"/>
      <c r="F5" s="27"/>
      <c r="G5" s="1" t="s">
        <v>50</v>
      </c>
      <c r="H5" s="1" t="s">
        <v>51</v>
      </c>
      <c r="I5" s="1" t="s">
        <v>52</v>
      </c>
    </row>
    <row r="6" spans="1:15" x14ac:dyDescent="0.25">
      <c r="A6" t="s">
        <v>47</v>
      </c>
      <c r="B6" s="5" t="s">
        <v>68</v>
      </c>
      <c r="C6" s="26">
        <f>VLOOKUP(B6,Français!E6:I36,2)</f>
        <v>60</v>
      </c>
      <c r="E6" s="21"/>
      <c r="F6" s="21"/>
      <c r="G6" s="2"/>
      <c r="H6" s="2"/>
      <c r="I6" s="2"/>
    </row>
    <row r="7" spans="1:15" x14ac:dyDescent="0.25">
      <c r="A7" t="s">
        <v>82</v>
      </c>
      <c r="B7" s="5">
        <v>1</v>
      </c>
      <c r="C7" s="26">
        <f>VLOOKUP(B6,Français!$E$7:$I$36,3)*B7</f>
        <v>365</v>
      </c>
      <c r="E7" s="1" t="s">
        <v>53</v>
      </c>
      <c r="F7" s="3">
        <v>65</v>
      </c>
      <c r="G7" s="3">
        <f>Deutsch!G10</f>
        <v>267</v>
      </c>
      <c r="H7" s="3">
        <f>Deutsch!H10</f>
        <v>195</v>
      </c>
      <c r="I7" s="3">
        <f>Deutsch!I10</f>
        <v>63</v>
      </c>
    </row>
    <row r="8" spans="1:15" x14ac:dyDescent="0.25">
      <c r="A8" t="s">
        <v>83</v>
      </c>
      <c r="B8" s="5"/>
      <c r="C8" s="26">
        <f>VLOOKUP(B6,Français!$E$7:$I$36,4)*B8</f>
        <v>0</v>
      </c>
      <c r="E8" s="1" t="s">
        <v>54</v>
      </c>
      <c r="F8" s="3">
        <v>66</v>
      </c>
      <c r="G8" s="3">
        <f>Deutsch!G25</f>
        <v>444</v>
      </c>
      <c r="H8" s="3">
        <f>Deutsch!H25</f>
        <v>339</v>
      </c>
      <c r="I8" s="3">
        <f>Deutsch!I25</f>
        <v>122</v>
      </c>
      <c r="M8" s="7"/>
      <c r="N8" s="7"/>
      <c r="O8" s="7"/>
    </row>
    <row r="9" spans="1:15" x14ac:dyDescent="0.25">
      <c r="A9" t="s">
        <v>84</v>
      </c>
      <c r="B9" s="5"/>
      <c r="C9" s="26">
        <f>VLOOKUP(B6,Français!$E$7:$I$36,5)*B9</f>
        <v>0</v>
      </c>
      <c r="E9" s="1" t="s">
        <v>55</v>
      </c>
      <c r="F9" s="3">
        <f>Deutsch!F7</f>
        <v>68</v>
      </c>
      <c r="G9" s="3">
        <f>Deutsch!G7</f>
        <v>431</v>
      </c>
      <c r="H9" s="3">
        <f>Deutsch!H7</f>
        <v>387</v>
      </c>
      <c r="I9" s="3">
        <f>Deutsch!I7</f>
        <v>105</v>
      </c>
      <c r="M9" s="7"/>
      <c r="N9" s="7"/>
      <c r="O9" s="7"/>
    </row>
    <row r="10" spans="1:15" x14ac:dyDescent="0.25">
      <c r="A10" t="s">
        <v>86</v>
      </c>
      <c r="B10" s="9">
        <v>29000</v>
      </c>
      <c r="C10" s="25"/>
      <c r="E10" s="1" t="s">
        <v>56</v>
      </c>
      <c r="F10" s="3">
        <f>Deutsch!F8</f>
        <v>33</v>
      </c>
      <c r="G10" s="3">
        <f>Deutsch!G8</f>
        <v>235</v>
      </c>
      <c r="H10" s="3">
        <f>Deutsch!H8</f>
        <v>206</v>
      </c>
      <c r="I10" s="3">
        <f>Deutsch!I8</f>
        <v>65</v>
      </c>
      <c r="M10" s="7"/>
      <c r="N10" s="7"/>
      <c r="O10" s="7"/>
    </row>
    <row r="11" spans="1:15" x14ac:dyDescent="0.25">
      <c r="A11" t="s">
        <v>85</v>
      </c>
      <c r="B11" s="9">
        <v>10000</v>
      </c>
      <c r="E11" s="1" t="s">
        <v>57</v>
      </c>
      <c r="F11" s="3">
        <f>Deutsch!F36</f>
        <v>54</v>
      </c>
      <c r="G11" s="3">
        <f>Deutsch!G36</f>
        <v>214</v>
      </c>
      <c r="H11" s="3">
        <f>Deutsch!H36</f>
        <v>172</v>
      </c>
      <c r="I11" s="3">
        <f>Deutsch!I36</f>
        <v>58</v>
      </c>
      <c r="M11" s="7"/>
      <c r="N11" s="7"/>
      <c r="O11" s="7"/>
    </row>
    <row r="12" spans="1:15" x14ac:dyDescent="0.25">
      <c r="A12" s="33" t="str">
        <f>IF(B11&gt;=100000,"La fortune dépasse le montant de CHF 100'000. De ce fait, aucun droit à une réduction de primes n’est justifiable. ","")</f>
        <v/>
      </c>
      <c r="B12" s="33"/>
      <c r="C12" s="33"/>
      <c r="D12" s="33"/>
      <c r="E12" s="1" t="s">
        <v>58</v>
      </c>
      <c r="F12" s="3">
        <f>Deutsch!F18</f>
        <v>43</v>
      </c>
      <c r="G12" s="3">
        <f>Deutsch!G18</f>
        <v>201</v>
      </c>
      <c r="H12" s="3">
        <f>Deutsch!H18</f>
        <v>208</v>
      </c>
      <c r="I12" s="3">
        <f>Deutsch!I18</f>
        <v>56</v>
      </c>
      <c r="M12" s="7"/>
      <c r="N12" s="7"/>
      <c r="O12" s="7"/>
    </row>
    <row r="13" spans="1:15" x14ac:dyDescent="0.25">
      <c r="A13" s="33"/>
      <c r="B13" s="33"/>
      <c r="C13" s="33"/>
      <c r="D13" s="33"/>
      <c r="E13" s="1" t="s">
        <v>59</v>
      </c>
      <c r="F13" s="3">
        <v>86</v>
      </c>
      <c r="G13" s="3">
        <f>Deutsch!G9</f>
        <v>332</v>
      </c>
      <c r="H13" s="3">
        <f>Deutsch!H9</f>
        <v>397</v>
      </c>
      <c r="I13" s="3">
        <f>Deutsch!I9</f>
        <v>110</v>
      </c>
      <c r="M13" s="7"/>
      <c r="N13" s="7"/>
      <c r="O13" s="7"/>
    </row>
    <row r="14" spans="1:15" x14ac:dyDescent="0.25">
      <c r="A14" t="s">
        <v>87</v>
      </c>
      <c r="B14" s="22">
        <f>B10/C6*100</f>
        <v>48333.333333333328</v>
      </c>
      <c r="E14" s="1" t="s">
        <v>60</v>
      </c>
      <c r="F14" s="3">
        <f>Deutsch!F32</f>
        <v>58</v>
      </c>
      <c r="G14" s="3">
        <f>Deutsch!G32</f>
        <v>372</v>
      </c>
      <c r="H14" s="3">
        <f>Deutsch!H32</f>
        <v>305</v>
      </c>
      <c r="I14" s="3">
        <f>Deutsch!I32</f>
        <v>106</v>
      </c>
      <c r="M14" s="7"/>
      <c r="N14" s="7"/>
      <c r="O14" s="7"/>
    </row>
    <row r="15" spans="1:15" x14ac:dyDescent="0.25">
      <c r="A15" t="s">
        <v>49</v>
      </c>
      <c r="B15" s="22">
        <f>SUM(C7:C9)*12</f>
        <v>4380</v>
      </c>
      <c r="E15" s="1" t="s">
        <v>61</v>
      </c>
      <c r="F15" s="3">
        <f>Deutsch!F11</f>
        <v>52</v>
      </c>
      <c r="G15" s="3">
        <f>Deutsch!G11</f>
        <v>205</v>
      </c>
      <c r="H15" s="3">
        <f>Deutsch!H11</f>
        <v>207</v>
      </c>
      <c r="I15" s="3">
        <f>Deutsch!I11</f>
        <v>75</v>
      </c>
      <c r="M15" s="7"/>
      <c r="N15" s="7"/>
      <c r="O15" s="7"/>
    </row>
    <row r="16" spans="1:15" x14ac:dyDescent="0.25">
      <c r="A16" s="23" t="s">
        <v>89</v>
      </c>
      <c r="B16" s="22">
        <f>B14*0.06</f>
        <v>2899.9999999999995</v>
      </c>
      <c r="E16" s="1" t="s">
        <v>62</v>
      </c>
      <c r="F16" s="3">
        <f>Deutsch!F12</f>
        <v>76</v>
      </c>
      <c r="G16" s="3">
        <f>Deutsch!G12</f>
        <v>378</v>
      </c>
      <c r="H16" s="3">
        <f>Deutsch!H12</f>
        <v>314</v>
      </c>
      <c r="I16" s="3">
        <f>Deutsch!I12</f>
        <v>122</v>
      </c>
      <c r="M16" s="7"/>
      <c r="N16" s="7"/>
      <c r="O16" s="7"/>
    </row>
    <row r="17" spans="1:15" ht="15.75" thickBot="1" x14ac:dyDescent="0.3">
      <c r="A17" t="s">
        <v>88</v>
      </c>
      <c r="B17" s="24">
        <f>IF(B11&gt;=100000,0,IF(B15&gt;B14*0.06,B15-B14*0.06,0))</f>
        <v>1480.0000000000005</v>
      </c>
      <c r="E17" s="1" t="s">
        <v>63</v>
      </c>
      <c r="F17" s="3">
        <f>Deutsch!F13</f>
        <v>67</v>
      </c>
      <c r="G17" s="3">
        <f>Deutsch!G13</f>
        <v>228</v>
      </c>
      <c r="H17" s="3">
        <f>Deutsch!H13</f>
        <v>196</v>
      </c>
      <c r="I17" s="3">
        <f>Deutsch!I13</f>
        <v>59</v>
      </c>
      <c r="M17" s="7"/>
      <c r="N17" s="7"/>
      <c r="O17" s="7"/>
    </row>
    <row r="18" spans="1:15" x14ac:dyDescent="0.25">
      <c r="E18" s="1" t="s">
        <v>64</v>
      </c>
      <c r="F18" s="3">
        <f>Deutsch!F14</f>
        <v>53</v>
      </c>
      <c r="G18" s="3">
        <f>Deutsch!G14</f>
        <v>256</v>
      </c>
      <c r="H18" s="3">
        <f>Deutsch!H14</f>
        <v>208</v>
      </c>
      <c r="I18" s="3">
        <f>Deutsch!I14</f>
        <v>73</v>
      </c>
      <c r="M18" s="7"/>
      <c r="N18" s="7"/>
      <c r="O18" s="7"/>
    </row>
    <row r="19" spans="1:15" x14ac:dyDescent="0.25">
      <c r="A19" s="34" t="s">
        <v>109</v>
      </c>
      <c r="B19" s="35"/>
      <c r="C19" s="35"/>
      <c r="E19" s="1" t="s">
        <v>65</v>
      </c>
      <c r="F19" s="3">
        <f>Deutsch!F34</f>
        <v>41</v>
      </c>
      <c r="G19" s="3">
        <f>Deutsch!G34</f>
        <v>246</v>
      </c>
      <c r="H19" s="3">
        <f>Deutsch!H34</f>
        <v>202</v>
      </c>
      <c r="I19" s="3">
        <f>Deutsch!I34</f>
        <v>63</v>
      </c>
      <c r="M19" s="7"/>
      <c r="N19" s="7"/>
      <c r="O19" s="7"/>
    </row>
    <row r="20" spans="1:15" x14ac:dyDescent="0.25">
      <c r="A20" s="35"/>
      <c r="B20" s="35"/>
      <c r="C20" s="35"/>
      <c r="E20" s="1" t="s">
        <v>66</v>
      </c>
      <c r="F20" s="3">
        <f>Deutsch!F15</f>
        <v>86</v>
      </c>
      <c r="G20" s="3">
        <f>Deutsch!G15</f>
        <v>409</v>
      </c>
      <c r="H20" s="3">
        <f>Deutsch!H15</f>
        <v>333</v>
      </c>
      <c r="I20" s="3">
        <f>Deutsch!I15</f>
        <v>107</v>
      </c>
      <c r="M20" s="7"/>
      <c r="N20" s="7"/>
      <c r="O20" s="7"/>
    </row>
    <row r="21" spans="1:15" x14ac:dyDescent="0.25">
      <c r="A21" s="35"/>
      <c r="B21" s="35"/>
      <c r="C21" s="35"/>
      <c r="E21" s="1" t="s">
        <v>67</v>
      </c>
      <c r="F21" s="3">
        <f>Deutsch!F16</f>
        <v>91</v>
      </c>
      <c r="G21" s="3">
        <f>Deutsch!G16</f>
        <v>318</v>
      </c>
      <c r="H21" s="3">
        <f>Deutsch!H16</f>
        <v>348</v>
      </c>
      <c r="I21" s="3">
        <f>Deutsch!I16</f>
        <v>120</v>
      </c>
      <c r="M21" s="7"/>
      <c r="N21" s="7"/>
      <c r="O21" s="7"/>
    </row>
    <row r="22" spans="1:15" x14ac:dyDescent="0.25">
      <c r="A22" s="35"/>
      <c r="B22" s="35"/>
      <c r="C22" s="35"/>
      <c r="E22" s="1" t="s">
        <v>68</v>
      </c>
      <c r="F22" s="3">
        <f>Deutsch!F17</f>
        <v>60</v>
      </c>
      <c r="G22" s="3">
        <f>Deutsch!G17</f>
        <v>365</v>
      </c>
      <c r="H22" s="3">
        <f>Deutsch!H17</f>
        <v>312</v>
      </c>
      <c r="I22" s="3">
        <f>Deutsch!I17</f>
        <v>91</v>
      </c>
      <c r="M22" s="7"/>
      <c r="N22" s="7"/>
      <c r="O22" s="7"/>
    </row>
    <row r="23" spans="1:15" x14ac:dyDescent="0.25">
      <c r="A23" s="35"/>
      <c r="B23" s="35"/>
      <c r="C23" s="35"/>
      <c r="E23" s="1" t="s">
        <v>69</v>
      </c>
      <c r="F23" s="3">
        <f>Deutsch!F19</f>
        <v>48</v>
      </c>
      <c r="G23" s="3">
        <f>Deutsch!G19</f>
        <v>201</v>
      </c>
      <c r="H23" s="3">
        <f>Deutsch!H19</f>
        <v>203</v>
      </c>
      <c r="I23" s="3">
        <f>Deutsch!I19</f>
        <v>38</v>
      </c>
      <c r="M23" s="7"/>
      <c r="N23" s="7"/>
      <c r="O23" s="7"/>
    </row>
    <row r="24" spans="1:15" x14ac:dyDescent="0.25">
      <c r="A24" s="35"/>
      <c r="B24" s="35"/>
      <c r="C24" s="35"/>
      <c r="E24" s="1" t="s">
        <v>70</v>
      </c>
      <c r="F24" s="3">
        <f>Deutsch!F20</f>
        <v>43</v>
      </c>
      <c r="G24" s="3">
        <f>Deutsch!G20</f>
        <v>191</v>
      </c>
      <c r="H24" s="3">
        <f>Deutsch!H20</f>
        <v>111</v>
      </c>
      <c r="I24" s="3">
        <f>Deutsch!I20</f>
        <v>74</v>
      </c>
      <c r="M24" s="7"/>
      <c r="N24" s="7"/>
      <c r="O24" s="7"/>
    </row>
    <row r="25" spans="1:15" x14ac:dyDescent="0.25">
      <c r="A25" s="35"/>
      <c r="B25" s="35"/>
      <c r="C25" s="35"/>
      <c r="E25" s="1" t="s">
        <v>71</v>
      </c>
      <c r="F25" s="3">
        <f>Deutsch!F21</f>
        <v>82</v>
      </c>
      <c r="G25" s="3">
        <f>Deutsch!G21</f>
        <v>372</v>
      </c>
      <c r="H25" s="3">
        <f>Deutsch!H21</f>
        <v>291</v>
      </c>
      <c r="I25" s="3">
        <f>Deutsch!I21</f>
        <v>106</v>
      </c>
      <c r="M25" s="7"/>
      <c r="N25" s="7"/>
      <c r="O25" s="7"/>
    </row>
    <row r="26" spans="1:15" x14ac:dyDescent="0.25">
      <c r="A26" s="35"/>
      <c r="B26" s="35"/>
      <c r="C26" s="35"/>
      <c r="E26" s="1" t="s">
        <v>72</v>
      </c>
      <c r="F26" s="3">
        <f>Deutsch!F22</f>
        <v>52</v>
      </c>
      <c r="G26" s="3">
        <f>Deutsch!G22</f>
        <v>253</v>
      </c>
      <c r="H26" s="3">
        <f>Deutsch!H22</f>
        <v>180</v>
      </c>
      <c r="I26" s="3">
        <f>Deutsch!I22</f>
        <v>59</v>
      </c>
      <c r="M26" s="7"/>
      <c r="N26" s="7"/>
      <c r="O26" s="7"/>
    </row>
    <row r="27" spans="1:15" x14ac:dyDescent="0.25">
      <c r="A27" s="35"/>
      <c r="B27" s="35"/>
      <c r="C27" s="35"/>
      <c r="E27" s="1" t="s">
        <v>73</v>
      </c>
      <c r="F27" s="3">
        <f>Deutsch!F24</f>
        <v>87</v>
      </c>
      <c r="G27" s="3">
        <f>Deutsch!G24</f>
        <v>351</v>
      </c>
      <c r="H27" s="3">
        <f>Deutsch!H24</f>
        <v>235</v>
      </c>
      <c r="I27" s="3">
        <f>Deutsch!I24</f>
        <v>109</v>
      </c>
      <c r="M27" s="7"/>
      <c r="N27" s="7"/>
      <c r="O27" s="7"/>
    </row>
    <row r="28" spans="1:15" x14ac:dyDescent="0.25">
      <c r="A28" s="35"/>
      <c r="B28" s="35"/>
      <c r="C28" s="35"/>
      <c r="E28" s="1" t="s">
        <v>74</v>
      </c>
      <c r="F28" s="3">
        <f>Deutsch!F23</f>
        <v>69</v>
      </c>
      <c r="G28" s="3">
        <f>Deutsch!G23</f>
        <v>433</v>
      </c>
      <c r="H28" s="3">
        <f>Deutsch!H23</f>
        <v>381</v>
      </c>
      <c r="I28" s="3">
        <f>Deutsch!I23</f>
        <v>111</v>
      </c>
      <c r="M28" s="7"/>
      <c r="N28" s="7"/>
      <c r="O28" s="7"/>
    </row>
    <row r="29" spans="1:15" x14ac:dyDescent="0.25">
      <c r="A29" s="35"/>
      <c r="B29" s="35"/>
      <c r="C29" s="35"/>
      <c r="E29" s="1" t="s">
        <v>75</v>
      </c>
      <c r="F29" s="3">
        <f>Deutsch!F26</f>
        <v>36</v>
      </c>
      <c r="G29" s="3">
        <f>Deutsch!G26</f>
        <v>156</v>
      </c>
      <c r="H29" s="3">
        <f>Deutsch!H26</f>
        <v>143</v>
      </c>
      <c r="I29" s="3">
        <f>Deutsch!I26</f>
        <v>53</v>
      </c>
      <c r="M29" s="7"/>
      <c r="N29" s="7"/>
      <c r="O29" s="7"/>
    </row>
    <row r="30" spans="1:15" x14ac:dyDescent="0.25">
      <c r="A30" s="35"/>
      <c r="B30" s="35"/>
      <c r="C30" s="35"/>
      <c r="E30" s="1" t="s">
        <v>24</v>
      </c>
      <c r="F30" s="3">
        <f>Deutsch!F27</f>
        <v>54</v>
      </c>
      <c r="G30" s="3">
        <f>Deutsch!G27</f>
        <v>306</v>
      </c>
      <c r="H30" s="3">
        <f>Deutsch!H27</f>
        <v>256</v>
      </c>
      <c r="I30" s="3">
        <f>Deutsch!I27</f>
        <v>88</v>
      </c>
      <c r="M30" s="7"/>
      <c r="N30" s="7"/>
      <c r="O30" s="7"/>
    </row>
    <row r="31" spans="1:15" ht="25.5" x14ac:dyDescent="0.25">
      <c r="A31" s="35"/>
      <c r="B31" s="35"/>
      <c r="C31" s="35"/>
      <c r="E31" s="1" t="s">
        <v>76</v>
      </c>
      <c r="F31" s="3">
        <f>Deutsch!F33</f>
        <v>47</v>
      </c>
      <c r="G31" s="3">
        <f>Deutsch!G33</f>
        <v>219</v>
      </c>
      <c r="H31" s="3">
        <f>Deutsch!H33</f>
        <v>188</v>
      </c>
      <c r="I31" s="3">
        <f>Deutsch!I33</f>
        <v>64</v>
      </c>
      <c r="M31" s="7"/>
      <c r="N31" s="7"/>
      <c r="O31" s="7"/>
    </row>
    <row r="32" spans="1:15" x14ac:dyDescent="0.25">
      <c r="A32" s="35"/>
      <c r="B32" s="35"/>
      <c r="C32" s="35"/>
      <c r="E32" s="1" t="s">
        <v>77</v>
      </c>
      <c r="F32" s="3">
        <f>Deutsch!F28</f>
        <v>33</v>
      </c>
      <c r="G32" s="3">
        <f>Deutsch!G28</f>
        <v>200</v>
      </c>
      <c r="H32" s="3">
        <f>Deutsch!H28</f>
        <v>168</v>
      </c>
      <c r="I32" s="3">
        <f>Deutsch!I28</f>
        <v>53</v>
      </c>
      <c r="M32" s="7"/>
      <c r="N32" s="7"/>
      <c r="O32" s="7"/>
    </row>
    <row r="33" spans="1:15" x14ac:dyDescent="0.25">
      <c r="A33" s="35"/>
      <c r="B33" s="35"/>
      <c r="C33" s="35"/>
      <c r="E33" s="1" t="s">
        <v>78</v>
      </c>
      <c r="F33" s="3">
        <f>Deutsch!F35</f>
        <v>73</v>
      </c>
      <c r="G33" s="3">
        <f>Deutsch!G35</f>
        <v>409</v>
      </c>
      <c r="H33" s="3">
        <f>Deutsch!H35</f>
        <v>307</v>
      </c>
      <c r="I33" s="3">
        <f>Deutsch!I35</f>
        <v>117</v>
      </c>
      <c r="M33" s="7"/>
      <c r="N33" s="7"/>
      <c r="O33" s="7"/>
    </row>
    <row r="34" spans="1:15" x14ac:dyDescent="0.25">
      <c r="E34" s="1" t="s">
        <v>79</v>
      </c>
      <c r="F34" s="3">
        <f>Deutsch!F30</f>
        <v>54</v>
      </c>
      <c r="G34" s="3">
        <f>Deutsch!G30</f>
        <v>149</v>
      </c>
      <c r="H34" s="3">
        <f>Deutsch!H30</f>
        <v>126</v>
      </c>
      <c r="I34" s="3">
        <f>Deutsch!I30</f>
        <v>45</v>
      </c>
      <c r="M34" s="7"/>
      <c r="N34" s="7"/>
      <c r="O34" s="7"/>
    </row>
    <row r="35" spans="1:15" x14ac:dyDescent="0.25">
      <c r="E35" s="1" t="s">
        <v>80</v>
      </c>
      <c r="F35" s="3">
        <f>Deutsch!F31</f>
        <v>53</v>
      </c>
      <c r="G35" s="3">
        <f>Deutsch!G31</f>
        <v>240</v>
      </c>
      <c r="H35" s="3">
        <f>Deutsch!H31</f>
        <v>168</v>
      </c>
      <c r="I35" s="3">
        <f>Deutsch!I31</f>
        <v>57</v>
      </c>
      <c r="M35" s="7"/>
      <c r="N35" s="7"/>
      <c r="O35" s="7"/>
    </row>
    <row r="36" spans="1:15" x14ac:dyDescent="0.25">
      <c r="E36" s="1" t="s">
        <v>81</v>
      </c>
      <c r="F36" s="3">
        <f>Deutsch!F29</f>
        <v>78</v>
      </c>
      <c r="G36" s="3">
        <f>Deutsch!G29</f>
        <v>403</v>
      </c>
      <c r="H36" s="3">
        <f>Deutsch!H29</f>
        <v>314</v>
      </c>
      <c r="I36" s="3">
        <f>Deutsch!I29</f>
        <v>99</v>
      </c>
      <c r="M36" s="7"/>
      <c r="N36" s="7"/>
      <c r="O36" s="7"/>
    </row>
    <row r="37" spans="1:15" x14ac:dyDescent="0.25">
      <c r="F37" s="19"/>
      <c r="M37" s="7"/>
      <c r="N37" s="7"/>
      <c r="O37" s="7"/>
    </row>
  </sheetData>
  <sheetProtection algorithmName="SHA-512" hashValue="/W+qfVZWcNJonkCSP24q+NEQI2U+XdVnQClEQFZFhuZ8XGU0nKvL3Ny+FafoCPFE+Gl4bziUBjO9MfWpQ3V5Pw==" saltValue="MK0OtK2MVYpTpVLU3tWXww==" spinCount="100000" sheet="1" formatCells="0"/>
  <protectedRanges>
    <protectedRange sqref="B6:B11" name="Bereich1"/>
  </protectedRanges>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workbookViewId="0">
      <selection activeCell="C9" sqref="C9"/>
    </sheetView>
  </sheetViews>
  <sheetFormatPr baseColWidth="10" defaultRowHeight="15" x14ac:dyDescent="0.25"/>
  <cols>
    <col min="1" max="1" width="28.5703125" bestFit="1"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9" ht="42" customHeight="1" x14ac:dyDescent="0.3">
      <c r="A1" s="4" t="s">
        <v>108</v>
      </c>
    </row>
    <row r="4" spans="1:9" x14ac:dyDescent="0.25">
      <c r="E4" s="27" t="s">
        <v>0</v>
      </c>
      <c r="F4" s="27" t="s">
        <v>35</v>
      </c>
      <c r="G4" s="29" t="s">
        <v>34</v>
      </c>
      <c r="H4" s="29"/>
      <c r="I4" s="29"/>
    </row>
    <row r="5" spans="1:9" ht="25.5" x14ac:dyDescent="0.25">
      <c r="A5" s="10"/>
      <c r="B5" s="10"/>
      <c r="C5" s="10"/>
      <c r="D5" s="10"/>
      <c r="E5" s="27"/>
      <c r="F5" s="27"/>
      <c r="G5" s="1" t="s">
        <v>1</v>
      </c>
      <c r="H5" s="1" t="s">
        <v>2</v>
      </c>
      <c r="I5" s="1" t="s">
        <v>3</v>
      </c>
    </row>
    <row r="6" spans="1:9" x14ac:dyDescent="0.25">
      <c r="A6" s="10" t="s">
        <v>36</v>
      </c>
      <c r="B6" s="11" t="s">
        <v>4</v>
      </c>
      <c r="C6" s="12">
        <f>VLOOKUP(B6,Deutsch!E6:I36,2)</f>
        <v>68</v>
      </c>
      <c r="D6" s="10"/>
      <c r="E6" s="2"/>
      <c r="F6" s="2"/>
      <c r="G6" s="2"/>
      <c r="H6" s="2"/>
      <c r="I6" s="2"/>
    </row>
    <row r="7" spans="1:9" x14ac:dyDescent="0.25">
      <c r="A7" s="10" t="s">
        <v>37</v>
      </c>
      <c r="B7" s="11">
        <v>1</v>
      </c>
      <c r="C7" s="12">
        <f>VLOOKUP(B6,Deutsch!$E$7:$I$36,3)*B7</f>
        <v>431</v>
      </c>
      <c r="D7" s="10"/>
      <c r="E7" s="1" t="s">
        <v>4</v>
      </c>
      <c r="F7" s="3">
        <v>68</v>
      </c>
      <c r="G7" s="3">
        <v>431</v>
      </c>
      <c r="H7" s="3">
        <v>387</v>
      </c>
      <c r="I7" s="3">
        <v>105</v>
      </c>
    </row>
    <row r="8" spans="1:9" x14ac:dyDescent="0.25">
      <c r="A8" s="10" t="s">
        <v>38</v>
      </c>
      <c r="B8" s="11">
        <v>0</v>
      </c>
      <c r="C8" s="12">
        <f>VLOOKUP(B6,Deutsch!$E$7:$I$36,4)*B8</f>
        <v>0</v>
      </c>
      <c r="D8" s="10"/>
      <c r="E8" s="1" t="s">
        <v>5</v>
      </c>
      <c r="F8" s="3">
        <v>33</v>
      </c>
      <c r="G8" s="3">
        <v>235</v>
      </c>
      <c r="H8" s="3">
        <v>206</v>
      </c>
      <c r="I8" s="3">
        <v>65</v>
      </c>
    </row>
    <row r="9" spans="1:9" x14ac:dyDescent="0.25">
      <c r="A9" s="10" t="s">
        <v>39</v>
      </c>
      <c r="B9" s="11">
        <v>1</v>
      </c>
      <c r="C9" s="12">
        <f>VLOOKUP(B6,Deutsch!$E$7:$I$36,5)*B9</f>
        <v>105</v>
      </c>
      <c r="D9" s="10"/>
      <c r="E9" s="1" t="s">
        <v>6</v>
      </c>
      <c r="F9" s="3">
        <v>86</v>
      </c>
      <c r="G9" s="3">
        <v>332</v>
      </c>
      <c r="H9" s="3">
        <v>397</v>
      </c>
      <c r="I9" s="3">
        <v>110</v>
      </c>
    </row>
    <row r="10" spans="1:9" x14ac:dyDescent="0.25">
      <c r="A10" s="10" t="s">
        <v>40</v>
      </c>
      <c r="B10" s="11">
        <v>26800</v>
      </c>
      <c r="C10" s="10"/>
      <c r="D10" s="10"/>
      <c r="E10" s="1" t="s">
        <v>7</v>
      </c>
      <c r="F10" s="3">
        <v>65</v>
      </c>
      <c r="G10" s="3">
        <v>267</v>
      </c>
      <c r="H10" s="3">
        <v>195</v>
      </c>
      <c r="I10" s="3">
        <v>63</v>
      </c>
    </row>
    <row r="11" spans="1:9" x14ac:dyDescent="0.25">
      <c r="A11" s="10" t="s">
        <v>41</v>
      </c>
      <c r="B11" s="11"/>
      <c r="C11" s="10"/>
      <c r="D11" s="10"/>
      <c r="E11" s="1" t="s">
        <v>8</v>
      </c>
      <c r="F11" s="3">
        <v>52</v>
      </c>
      <c r="G11" s="3">
        <v>205</v>
      </c>
      <c r="H11" s="3">
        <v>207</v>
      </c>
      <c r="I11" s="3">
        <v>75</v>
      </c>
    </row>
    <row r="12" spans="1:9" x14ac:dyDescent="0.25">
      <c r="A12" s="30" t="str">
        <f>IF(B11&gt;=100000,"Das Vermögen übersteigt CHF 100'000. Somit besteht kein Anspruch auf Prämienverbilligung","")</f>
        <v/>
      </c>
      <c r="B12" s="30"/>
      <c r="C12" s="30"/>
      <c r="D12" s="36"/>
      <c r="E12" s="1" t="s">
        <v>9</v>
      </c>
      <c r="F12" s="3">
        <v>76</v>
      </c>
      <c r="G12" s="3">
        <v>378</v>
      </c>
      <c r="H12" s="3">
        <v>314</v>
      </c>
      <c r="I12" s="3">
        <v>122</v>
      </c>
    </row>
    <row r="13" spans="1:9" x14ac:dyDescent="0.25">
      <c r="A13" s="30"/>
      <c r="B13" s="30"/>
      <c r="C13" s="30"/>
      <c r="D13" s="36"/>
      <c r="E13" s="1" t="s">
        <v>10</v>
      </c>
      <c r="F13" s="3">
        <v>67</v>
      </c>
      <c r="G13" s="3">
        <v>228</v>
      </c>
      <c r="H13" s="3">
        <v>196</v>
      </c>
      <c r="I13" s="3">
        <v>59</v>
      </c>
    </row>
    <row r="14" spans="1:9" x14ac:dyDescent="0.25">
      <c r="A14" s="10" t="s">
        <v>42</v>
      </c>
      <c r="B14" s="13">
        <f>B10/C6*100</f>
        <v>39411.764705882357</v>
      </c>
      <c r="C14" s="10"/>
      <c r="D14" s="10"/>
      <c r="E14" s="1" t="s">
        <v>11</v>
      </c>
      <c r="F14" s="3">
        <v>53</v>
      </c>
      <c r="G14" s="3">
        <v>256</v>
      </c>
      <c r="H14" s="3">
        <v>208</v>
      </c>
      <c r="I14" s="3">
        <v>73</v>
      </c>
    </row>
    <row r="15" spans="1:9" x14ac:dyDescent="0.25">
      <c r="A15" s="10" t="s">
        <v>43</v>
      </c>
      <c r="B15" s="13">
        <f>SUM(C7:C9)*12</f>
        <v>6432</v>
      </c>
      <c r="C15" s="10"/>
      <c r="D15" s="10"/>
      <c r="E15" s="1" t="s">
        <v>12</v>
      </c>
      <c r="F15" s="3">
        <v>86</v>
      </c>
      <c r="G15" s="3">
        <v>409</v>
      </c>
      <c r="H15" s="3">
        <v>333</v>
      </c>
      <c r="I15" s="3">
        <v>107</v>
      </c>
    </row>
    <row r="16" spans="1:9" x14ac:dyDescent="0.25">
      <c r="A16" s="14" t="s">
        <v>46</v>
      </c>
      <c r="B16" s="13">
        <f>B14*0.06</f>
        <v>2364.7058823529414</v>
      </c>
      <c r="C16" s="10"/>
      <c r="D16" s="10"/>
      <c r="E16" s="1" t="s">
        <v>13</v>
      </c>
      <c r="F16" s="3">
        <v>91</v>
      </c>
      <c r="G16" s="3">
        <v>318</v>
      </c>
      <c r="H16" s="3">
        <v>348</v>
      </c>
      <c r="I16" s="3">
        <v>120</v>
      </c>
    </row>
    <row r="17" spans="1:9" ht="15.75" thickBot="1" x14ac:dyDescent="0.3">
      <c r="A17" s="10" t="s">
        <v>44</v>
      </c>
      <c r="B17" s="15">
        <f>IF(B11&gt;=100000,0,IF(B15&gt;B14*0.06,B15-B14*0.06,0))</f>
        <v>4067.2941176470586</v>
      </c>
      <c r="C17" s="10"/>
      <c r="D17" s="10"/>
      <c r="E17" s="1" t="s">
        <v>14</v>
      </c>
      <c r="F17" s="3">
        <v>60</v>
      </c>
      <c r="G17" s="3">
        <v>365</v>
      </c>
      <c r="H17" s="3">
        <v>312</v>
      </c>
      <c r="I17" s="3">
        <v>91</v>
      </c>
    </row>
    <row r="18" spans="1:9" x14ac:dyDescent="0.25">
      <c r="A18" s="10"/>
      <c r="B18" s="10"/>
      <c r="C18" s="10"/>
      <c r="D18" s="10"/>
      <c r="E18" s="1" t="s">
        <v>15</v>
      </c>
      <c r="F18" s="3">
        <v>43</v>
      </c>
      <c r="G18" s="3">
        <v>201</v>
      </c>
      <c r="H18" s="3">
        <v>208</v>
      </c>
      <c r="I18" s="3">
        <v>56</v>
      </c>
    </row>
    <row r="19" spans="1:9" x14ac:dyDescent="0.25">
      <c r="A19" s="31" t="s">
        <v>45</v>
      </c>
      <c r="B19" s="32"/>
      <c r="C19" s="32"/>
      <c r="D19" s="10"/>
      <c r="E19" s="1" t="s">
        <v>16</v>
      </c>
      <c r="F19" s="3">
        <v>48</v>
      </c>
      <c r="G19" s="3">
        <v>201</v>
      </c>
      <c r="H19" s="3">
        <v>203</v>
      </c>
      <c r="I19" s="3">
        <v>38</v>
      </c>
    </row>
    <row r="20" spans="1:9" x14ac:dyDescent="0.25">
      <c r="A20" s="32"/>
      <c r="B20" s="32"/>
      <c r="C20" s="32"/>
      <c r="D20" s="10"/>
      <c r="E20" s="1" t="s">
        <v>17</v>
      </c>
      <c r="F20" s="3">
        <v>43</v>
      </c>
      <c r="G20" s="3">
        <v>191</v>
      </c>
      <c r="H20" s="3">
        <v>111</v>
      </c>
      <c r="I20" s="3">
        <v>74</v>
      </c>
    </row>
    <row r="21" spans="1:9" x14ac:dyDescent="0.25">
      <c r="A21" s="32"/>
      <c r="B21" s="32"/>
      <c r="C21" s="32"/>
      <c r="D21" s="10"/>
      <c r="E21" s="1" t="s">
        <v>18</v>
      </c>
      <c r="F21" s="3">
        <v>82</v>
      </c>
      <c r="G21" s="3">
        <v>372</v>
      </c>
      <c r="H21" s="3">
        <v>291</v>
      </c>
      <c r="I21" s="3">
        <v>106</v>
      </c>
    </row>
    <row r="22" spans="1:9" x14ac:dyDescent="0.25">
      <c r="A22" s="32"/>
      <c r="B22" s="32"/>
      <c r="C22" s="32"/>
      <c r="D22" s="10"/>
      <c r="E22" s="1" t="s">
        <v>19</v>
      </c>
      <c r="F22" s="3">
        <v>52</v>
      </c>
      <c r="G22" s="3">
        <v>253</v>
      </c>
      <c r="H22" s="3">
        <v>180</v>
      </c>
      <c r="I22" s="3">
        <v>59</v>
      </c>
    </row>
    <row r="23" spans="1:9" x14ac:dyDescent="0.25">
      <c r="A23" s="32"/>
      <c r="B23" s="32"/>
      <c r="C23" s="32"/>
      <c r="D23" s="10"/>
      <c r="E23" s="1" t="s">
        <v>20</v>
      </c>
      <c r="F23" s="3">
        <v>69</v>
      </c>
      <c r="G23" s="3">
        <v>433</v>
      </c>
      <c r="H23" s="3">
        <v>381</v>
      </c>
      <c r="I23" s="3">
        <v>111</v>
      </c>
    </row>
    <row r="24" spans="1:9" x14ac:dyDescent="0.25">
      <c r="A24" s="32"/>
      <c r="B24" s="32"/>
      <c r="C24" s="32"/>
      <c r="D24" s="10"/>
      <c r="E24" s="1" t="s">
        <v>21</v>
      </c>
      <c r="F24" s="3">
        <v>87</v>
      </c>
      <c r="G24" s="3">
        <v>351</v>
      </c>
      <c r="H24" s="3">
        <v>235</v>
      </c>
      <c r="I24" s="3">
        <v>109</v>
      </c>
    </row>
    <row r="25" spans="1:9" x14ac:dyDescent="0.25">
      <c r="A25" s="32"/>
      <c r="B25" s="32"/>
      <c r="C25" s="32"/>
      <c r="D25" s="10"/>
      <c r="E25" s="1" t="s">
        <v>22</v>
      </c>
      <c r="F25" s="3">
        <v>66</v>
      </c>
      <c r="G25" s="3">
        <v>444</v>
      </c>
      <c r="H25" s="3">
        <v>339</v>
      </c>
      <c r="I25" s="3">
        <v>122</v>
      </c>
    </row>
    <row r="26" spans="1:9" x14ac:dyDescent="0.25">
      <c r="A26" s="32"/>
      <c r="B26" s="32"/>
      <c r="C26" s="32"/>
      <c r="D26" s="10"/>
      <c r="E26" s="1" t="s">
        <v>23</v>
      </c>
      <c r="F26" s="3">
        <v>36</v>
      </c>
      <c r="G26" s="3">
        <v>156</v>
      </c>
      <c r="H26" s="3">
        <v>143</v>
      </c>
      <c r="I26" s="3">
        <v>53</v>
      </c>
    </row>
    <row r="27" spans="1:9" x14ac:dyDescent="0.25">
      <c r="A27" s="32"/>
      <c r="B27" s="32"/>
      <c r="C27" s="32"/>
      <c r="D27" s="10"/>
      <c r="E27" s="1" t="s">
        <v>24</v>
      </c>
      <c r="F27" s="3">
        <v>54</v>
      </c>
      <c r="G27" s="3">
        <v>306</v>
      </c>
      <c r="H27" s="3">
        <v>256</v>
      </c>
      <c r="I27" s="3">
        <v>88</v>
      </c>
    </row>
    <row r="28" spans="1:9" x14ac:dyDescent="0.25">
      <c r="A28" s="32"/>
      <c r="B28" s="32"/>
      <c r="C28" s="32"/>
      <c r="D28" s="10"/>
      <c r="E28" s="1" t="s">
        <v>25</v>
      </c>
      <c r="F28" s="3">
        <v>33</v>
      </c>
      <c r="G28" s="3">
        <v>200</v>
      </c>
      <c r="H28" s="3">
        <v>168</v>
      </c>
      <c r="I28" s="3">
        <v>53</v>
      </c>
    </row>
    <row r="29" spans="1:9" x14ac:dyDescent="0.25">
      <c r="A29" s="32"/>
      <c r="B29" s="32"/>
      <c r="C29" s="32"/>
      <c r="D29" s="10"/>
      <c r="E29" s="1" t="s">
        <v>26</v>
      </c>
      <c r="F29" s="3">
        <v>78</v>
      </c>
      <c r="G29" s="3">
        <v>403</v>
      </c>
      <c r="H29" s="3">
        <v>314</v>
      </c>
      <c r="I29" s="3">
        <v>99</v>
      </c>
    </row>
    <row r="30" spans="1:9" x14ac:dyDescent="0.25">
      <c r="A30" s="32"/>
      <c r="B30" s="32"/>
      <c r="C30" s="32"/>
      <c r="D30" s="10"/>
      <c r="E30" s="1" t="s">
        <v>27</v>
      </c>
      <c r="F30" s="3">
        <v>54</v>
      </c>
      <c r="G30" s="3">
        <v>149</v>
      </c>
      <c r="H30" s="3">
        <v>126</v>
      </c>
      <c r="I30" s="3">
        <v>45</v>
      </c>
    </row>
    <row r="31" spans="1:9" x14ac:dyDescent="0.25">
      <c r="A31" s="32"/>
      <c r="B31" s="32"/>
      <c r="C31" s="32"/>
      <c r="D31" s="10"/>
      <c r="E31" s="1" t="s">
        <v>28</v>
      </c>
      <c r="F31" s="3">
        <v>53</v>
      </c>
      <c r="G31" s="3">
        <v>240</v>
      </c>
      <c r="H31" s="3">
        <v>168</v>
      </c>
      <c r="I31" s="3">
        <v>57</v>
      </c>
    </row>
    <row r="32" spans="1:9" x14ac:dyDescent="0.25">
      <c r="A32" s="32"/>
      <c r="B32" s="32"/>
      <c r="C32" s="32"/>
      <c r="D32" s="10"/>
      <c r="E32" s="1" t="s">
        <v>29</v>
      </c>
      <c r="F32" s="3">
        <v>58</v>
      </c>
      <c r="G32" s="3">
        <v>372</v>
      </c>
      <c r="H32" s="3">
        <v>305</v>
      </c>
      <c r="I32" s="3">
        <v>106</v>
      </c>
    </row>
    <row r="33" spans="1:9" ht="25.5" x14ac:dyDescent="0.25">
      <c r="A33" s="32"/>
      <c r="B33" s="32"/>
      <c r="C33" s="32"/>
      <c r="D33" s="10"/>
      <c r="E33" s="1" t="s">
        <v>30</v>
      </c>
      <c r="F33" s="3">
        <v>47</v>
      </c>
      <c r="G33" s="3">
        <v>219</v>
      </c>
      <c r="H33" s="3">
        <v>188</v>
      </c>
      <c r="I33" s="3">
        <v>64</v>
      </c>
    </row>
    <row r="34" spans="1:9" x14ac:dyDescent="0.25">
      <c r="E34" s="1" t="s">
        <v>31</v>
      </c>
      <c r="F34" s="3">
        <v>41</v>
      </c>
      <c r="G34" s="3">
        <v>246</v>
      </c>
      <c r="H34" s="3">
        <v>202</v>
      </c>
      <c r="I34" s="3">
        <v>63</v>
      </c>
    </row>
    <row r="35" spans="1:9" ht="25.5" x14ac:dyDescent="0.25">
      <c r="E35" s="1" t="s">
        <v>32</v>
      </c>
      <c r="F35" s="3">
        <v>73</v>
      </c>
      <c r="G35" s="3">
        <v>409</v>
      </c>
      <c r="H35" s="3">
        <v>307</v>
      </c>
      <c r="I35" s="3">
        <v>117</v>
      </c>
    </row>
    <row r="36" spans="1:9" x14ac:dyDescent="0.25">
      <c r="E36" s="1" t="s">
        <v>33</v>
      </c>
      <c r="F36" s="3">
        <v>54</v>
      </c>
      <c r="G36" s="3">
        <v>214</v>
      </c>
      <c r="H36" s="3">
        <v>172</v>
      </c>
      <c r="I36" s="3">
        <v>58</v>
      </c>
    </row>
    <row r="37" spans="1:9" x14ac:dyDescent="0.25">
      <c r="F37" s="20"/>
    </row>
  </sheetData>
  <sheetProtection sheet="1"/>
  <mergeCells count="5">
    <mergeCell ref="F4:F5"/>
    <mergeCell ref="E4:E5"/>
    <mergeCell ref="G4:I4"/>
    <mergeCell ref="A19:C33"/>
    <mergeCell ref="A12:D1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Italiano</vt:lpstr>
      <vt:lpstr>Français</vt:lpstr>
      <vt:lpstr>Deutsch</vt:lpstr>
    </vt:vector>
  </TitlesOfParts>
  <Company>Gemeinsame Einrichtung KVG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Jan</dc:creator>
  <cp:lastModifiedBy>Studer Sandra - sst</cp:lastModifiedBy>
  <dcterms:created xsi:type="dcterms:W3CDTF">2018-09-18T07:12:13Z</dcterms:created>
  <dcterms:modified xsi:type="dcterms:W3CDTF">2024-09-24T07:47:25Z</dcterms:modified>
</cp:coreProperties>
</file>